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livettu-my.sharepoint.com/personal/kaelja_taltech_ee/Documents/AIRE/AIRE 2025 - 2028/Demoprojektid/AIRE2 TAOTLUSVOOR/Taotlusvoor märts 2026/"/>
    </mc:Choice>
  </mc:AlternateContent>
  <xr:revisionPtr revIDLastSave="12" documentId="13_ncr:1_{044A4308-767C-40AB-9412-B3F390C8A71D}" xr6:coauthVersionLast="47" xr6:coauthVersionMax="47" xr10:uidLastSave="{15DE2F99-7874-C843-9985-AFC3E8A260F5}"/>
  <bookViews>
    <workbookView xWindow="0" yWindow="600" windowWidth="25600" windowHeight="16000" xr2:uid="{0F48FD22-6657-4F11-8F9E-116CE7596E1C}"/>
  </bookViews>
  <sheets>
    <sheet name="ROI pro forma_est" sheetId="1" r:id="rId1"/>
    <sheet name="ROI pro forma_eng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4" i="2" l="1"/>
  <c r="D23" i="2" s="1"/>
  <c r="C23" i="2"/>
  <c r="D21" i="2"/>
  <c r="E21" i="2" s="1"/>
  <c r="F21" i="2" s="1"/>
  <c r="G21" i="2" s="1"/>
  <c r="H21" i="2" s="1"/>
  <c r="I21" i="2" s="1"/>
  <c r="D20" i="2"/>
  <c r="E20" i="2" s="1"/>
  <c r="F20" i="2" s="1"/>
  <c r="G20" i="2" s="1"/>
  <c r="H20" i="2" s="1"/>
  <c r="I20" i="2" s="1"/>
  <c r="D19" i="2"/>
  <c r="E19" i="2" s="1"/>
  <c r="C18" i="2"/>
  <c r="I11" i="2"/>
  <c r="H11" i="2"/>
  <c r="G11" i="2"/>
  <c r="F11" i="2"/>
  <c r="E11" i="2"/>
  <c r="D11" i="2"/>
  <c r="C11" i="2"/>
  <c r="D21" i="1"/>
  <c r="E21" i="1" s="1"/>
  <c r="F21" i="1" s="1"/>
  <c r="G21" i="1" s="1"/>
  <c r="H21" i="1" s="1"/>
  <c r="I21" i="1" s="1"/>
  <c r="D20" i="1"/>
  <c r="E20" i="1" s="1"/>
  <c r="F20" i="1" s="1"/>
  <c r="G20" i="1" s="1"/>
  <c r="H20" i="1" s="1"/>
  <c r="I20" i="1" s="1"/>
  <c r="D19" i="1"/>
  <c r="E19" i="1" s="1"/>
  <c r="F19" i="1" s="1"/>
  <c r="D24" i="1"/>
  <c r="D23" i="1" s="1"/>
  <c r="H11" i="1"/>
  <c r="I11" i="1"/>
  <c r="C23" i="1"/>
  <c r="C18" i="1"/>
  <c r="C11" i="1"/>
  <c r="D11" i="1"/>
  <c r="E11" i="1"/>
  <c r="F11" i="1"/>
  <c r="G11" i="1"/>
  <c r="C29" i="2" l="1"/>
  <c r="E18" i="2"/>
  <c r="F19" i="2"/>
  <c r="C30" i="2"/>
  <c r="C31" i="2" s="1"/>
  <c r="D18" i="2"/>
  <c r="D29" i="2" s="1"/>
  <c r="E24" i="2"/>
  <c r="D18" i="1"/>
  <c r="D29" i="1" s="1"/>
  <c r="G19" i="1"/>
  <c r="F18" i="1"/>
  <c r="E18" i="1"/>
  <c r="E24" i="1"/>
  <c r="F24" i="1" s="1"/>
  <c r="G24" i="1" s="1"/>
  <c r="C29" i="1"/>
  <c r="F24" i="2" l="1"/>
  <c r="E23" i="2"/>
  <c r="E29" i="2" s="1"/>
  <c r="G19" i="2"/>
  <c r="F18" i="2"/>
  <c r="D30" i="2"/>
  <c r="D31" i="2" s="1"/>
  <c r="H19" i="1"/>
  <c r="G18" i="1"/>
  <c r="E23" i="1"/>
  <c r="E29" i="1" s="1"/>
  <c r="E30" i="1" s="1"/>
  <c r="E31" i="1" s="1"/>
  <c r="D30" i="1"/>
  <c r="D31" i="1" s="1"/>
  <c r="F23" i="1"/>
  <c r="F29" i="1" s="1"/>
  <c r="H24" i="1"/>
  <c r="G23" i="1"/>
  <c r="C30" i="1"/>
  <c r="C31" i="1" s="1"/>
  <c r="F30" i="1" l="1"/>
  <c r="F31" i="1" s="1"/>
  <c r="G24" i="2"/>
  <c r="F23" i="2"/>
  <c r="F29" i="2" s="1"/>
  <c r="G18" i="2"/>
  <c r="H19" i="2"/>
  <c r="E30" i="2"/>
  <c r="E31" i="2" s="1"/>
  <c r="G29" i="1"/>
  <c r="H18" i="1"/>
  <c r="I19" i="1"/>
  <c r="I18" i="1" s="1"/>
  <c r="H23" i="1"/>
  <c r="I24" i="1"/>
  <c r="I23" i="1" s="1"/>
  <c r="I29" i="1" l="1"/>
  <c r="H29" i="1"/>
  <c r="C32" i="1" s="1"/>
  <c r="H18" i="2"/>
  <c r="I19" i="2"/>
  <c r="I18" i="2" s="1"/>
  <c r="F30" i="2"/>
  <c r="F31" i="2" s="1"/>
  <c r="G23" i="2"/>
  <c r="G29" i="2" s="1"/>
  <c r="G30" i="2" s="1"/>
  <c r="H24" i="2"/>
  <c r="G30" i="1"/>
  <c r="G31" i="1" s="1"/>
  <c r="I30" i="1" l="1"/>
  <c r="H30" i="1"/>
  <c r="H31" i="1" s="1"/>
  <c r="G31" i="2"/>
  <c r="H23" i="2"/>
  <c r="H29" i="2" s="1"/>
  <c r="H30" i="2" s="1"/>
  <c r="H31" i="2" s="1"/>
  <c r="I24" i="2"/>
  <c r="I23" i="2" s="1"/>
  <c r="I29" i="2" s="1"/>
  <c r="I31" i="1" l="1"/>
  <c r="C33" i="1" s="1"/>
  <c r="I30" i="2"/>
  <c r="I31" i="2" s="1"/>
  <c r="C33" i="2" s="1"/>
  <c r="C32" i="2"/>
</calcChain>
</file>

<file path=xl/sharedStrings.xml><?xml version="1.0" encoding="utf-8"?>
<sst xmlns="http://schemas.openxmlformats.org/spreadsheetml/2006/main" count="52" uniqueCount="50">
  <si>
    <t>Koordinaatmõõtemasin</t>
  </si>
  <si>
    <t>Juurutuskonsultatsioonid</t>
  </si>
  <si>
    <t>Tarkvaralitsentsid</t>
  </si>
  <si>
    <t>Majanduslik efekt</t>
  </si>
  <si>
    <t>Rahavood kokku</t>
  </si>
  <si>
    <t>IRR</t>
  </si>
  <si>
    <t>eur</t>
  </si>
  <si>
    <t>kumuleeritud rahavood</t>
  </si>
  <si>
    <t>Masinnägemismudeli loomine</t>
  </si>
  <si>
    <t>Osakohaga (täiendav) töökoht</t>
  </si>
  <si>
    <t>Lihttasuvusaeg (aastat)</t>
  </si>
  <si>
    <t>Etteanderobotid</t>
  </si>
  <si>
    <t>Süsteemi hoolduskulud</t>
  </si>
  <si>
    <t>Lisanduv tarkvaraarendus</t>
  </si>
  <si>
    <r>
      <t xml:space="preserve">ROI </t>
    </r>
    <r>
      <rPr>
        <i/>
        <sz val="14"/>
        <color theme="3" tint="9.9978637043366805E-2"/>
        <rFont val="Aptos Narrow"/>
        <family val="2"/>
        <scheme val="minor"/>
      </rPr>
      <t>arvutus tootmisettevõte X (hüpoteetiline): masinnägemine + robootika</t>
    </r>
  </si>
  <si>
    <t>Täiendav brutokasum kulude kokkuhoiust</t>
  </si>
  <si>
    <t>Täiendav brutokasum ... (nimeta) ...</t>
  </si>
  <si>
    <t>Täiendav brutokasum mahu kasvust</t>
  </si>
  <si>
    <t>Täiendav brutokasum hinna/kvaliteedi muutusest</t>
  </si>
  <si>
    <r>
      <t xml:space="preserve">ROI </t>
    </r>
    <r>
      <rPr>
        <i/>
        <sz val="14"/>
        <color theme="3" tint="9.9978637043366805E-2"/>
        <rFont val="Aptos Narrow"/>
        <family val="2"/>
        <scheme val="minor"/>
      </rPr>
      <t>calculation – manufacturing company X (hypothetical): machine vision + robotics</t>
    </r>
  </si>
  <si>
    <t>Coordinate measuring machine</t>
  </si>
  <si>
    <t>Development of a machine vision model</t>
  </si>
  <si>
    <t>Feeding robots</t>
  </si>
  <si>
    <t>Additional software development</t>
  </si>
  <si>
    <t>Implementation consulting</t>
  </si>
  <si>
    <t>Part-time (additional) position</t>
  </si>
  <si>
    <t>Software licenses</t>
  </si>
  <si>
    <t>System maintenance costs</t>
  </si>
  <si>
    <t>Additional gross profit from cost savings</t>
  </si>
  <si>
    <t>Additional gross profit from increased volume</t>
  </si>
  <si>
    <t>Additional gross profit from price/quality improvements</t>
  </si>
  <si>
    <t>Additional gross profit from … (specify) …</t>
  </si>
  <si>
    <t>Total cash flows</t>
  </si>
  <si>
    <t>cumulative cash flows</t>
  </si>
  <si>
    <t>Simple payback period (years)</t>
  </si>
  <si>
    <t>Economic impact</t>
  </si>
  <si>
    <t>* rename/add/delete the rows as necessary</t>
  </si>
  <si>
    <t>* nimeta ridasid ümber/lisa/kustuta vastavalt vajadusele</t>
  </si>
  <si>
    <t>* põhjal toodud numbrid on näidis - kustuta need ning asenda enda numbritega</t>
  </si>
  <si>
    <t>* the numbers shown in the template are examples – delete them and replace them with your own figures</t>
  </si>
  <si>
    <r>
      <t xml:space="preserve">* note that the numbers in the </t>
    </r>
    <r>
      <rPr>
        <b/>
        <sz val="11"/>
        <color theme="1"/>
        <rFont val="Aptos Narrow"/>
        <family val="2"/>
        <charset val="186"/>
        <scheme val="minor"/>
      </rPr>
      <t>CAPEX</t>
    </r>
    <r>
      <rPr>
        <sz val="11"/>
        <color theme="1"/>
        <rFont val="Aptos Narrow"/>
        <family val="2"/>
        <charset val="186"/>
        <scheme val="minor"/>
      </rPr>
      <t xml:space="preserve"> and </t>
    </r>
    <r>
      <rPr>
        <b/>
        <sz val="11"/>
        <color theme="1"/>
        <rFont val="Aptos Narrow"/>
        <family val="2"/>
        <charset val="186"/>
        <scheme val="minor"/>
      </rPr>
      <t>OPEX</t>
    </r>
    <r>
      <rPr>
        <sz val="11"/>
        <color theme="1"/>
        <rFont val="Aptos Narrow"/>
        <family val="2"/>
        <charset val="186"/>
        <scheme val="minor"/>
      </rPr>
      <t xml:space="preserve"> sections must be shown with a </t>
    </r>
    <r>
      <rPr>
        <b/>
        <sz val="11"/>
        <color theme="1"/>
        <rFont val="Aptos Narrow"/>
        <family val="2"/>
        <charset val="186"/>
        <scheme val="minor"/>
      </rPr>
      <t>minus sign</t>
    </r>
    <r>
      <rPr>
        <sz val="11"/>
        <color theme="1"/>
        <rFont val="Aptos Narrow"/>
        <family val="2"/>
        <charset val="186"/>
        <scheme val="minor"/>
      </rPr>
      <t xml:space="preserve"> (investments and operating costs)</t>
    </r>
  </si>
  <si>
    <r>
      <t xml:space="preserve">* pane tähele, et </t>
    </r>
    <r>
      <rPr>
        <b/>
        <sz val="11"/>
        <color theme="1"/>
        <rFont val="Aptos Narrow"/>
        <family val="2"/>
        <scheme val="minor"/>
      </rPr>
      <t>CAPEX</t>
    </r>
    <r>
      <rPr>
        <sz val="11"/>
        <color theme="1"/>
        <rFont val="Aptos Narrow"/>
        <family val="2"/>
        <charset val="186"/>
        <scheme val="minor"/>
      </rPr>
      <t xml:space="preserve"> ja </t>
    </r>
    <r>
      <rPr>
        <b/>
        <sz val="11"/>
        <color theme="1"/>
        <rFont val="Aptos Narrow"/>
        <family val="2"/>
        <scheme val="minor"/>
      </rPr>
      <t>OPEX</t>
    </r>
    <r>
      <rPr>
        <sz val="11"/>
        <color theme="1"/>
        <rFont val="Aptos Narrow"/>
        <family val="2"/>
        <charset val="186"/>
        <scheme val="minor"/>
      </rPr>
      <t xml:space="preserve"> osas peavad numbrid olema </t>
    </r>
    <r>
      <rPr>
        <b/>
        <sz val="11"/>
        <color theme="1"/>
        <rFont val="Aptos Narrow"/>
        <family val="2"/>
        <scheme val="minor"/>
      </rPr>
      <t>miinusmärgiga</t>
    </r>
    <r>
      <rPr>
        <sz val="11"/>
        <color theme="1"/>
        <rFont val="Aptos Narrow"/>
        <family val="2"/>
        <charset val="186"/>
        <scheme val="minor"/>
      </rPr>
      <t xml:space="preserve"> (investeeringud ja jooksvad kulud)</t>
    </r>
  </si>
  <si>
    <t>CAPEX (investeeringud)</t>
  </si>
  <si>
    <t>OPEX (jooksvad kulud)</t>
  </si>
  <si>
    <t>CAPEX (investments)</t>
  </si>
  <si>
    <t>OPEX (operational ongoing costs)</t>
  </si>
  <si>
    <t>Taotleja:</t>
  </si>
  <si>
    <t>Demoprojekti pealkiri:</t>
  </si>
  <si>
    <t>Applicant:</t>
  </si>
  <si>
    <t>Demonstration Project Title: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</si>
</sst>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;[Red]\-#,##0.00\ &quot;€&quot;"/>
    <numFmt numFmtId="165" formatCode="0.0"/>
  </numFmts>
  <fonts count="13" x14ac:knownFonts="1">
    <font>
      <sz val="11"/>
      <color theme="1"/>
      <name val="Aptos Narrow"/>
      <family val="2"/>
      <charset val="186"/>
      <scheme val="minor"/>
    </font>
    <font>
      <sz val="11"/>
      <color theme="0"/>
      <name val="Aptos Narrow"/>
      <family val="2"/>
      <charset val="186"/>
      <scheme val="minor"/>
    </font>
    <font>
      <b/>
      <i/>
      <sz val="11"/>
      <color theme="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i/>
      <sz val="14"/>
      <color theme="3" tint="9.9978637043366805E-2"/>
      <name val="Aptos Narrow"/>
      <family val="2"/>
      <scheme val="minor"/>
    </font>
    <font>
      <i/>
      <sz val="14"/>
      <color theme="3" tint="9.9978637043366805E-2"/>
      <name val="Aptos Narrow"/>
      <family val="2"/>
      <scheme val="minor"/>
    </font>
    <font>
      <b/>
      <sz val="11"/>
      <color theme="3" tint="9.9978637043366805E-2"/>
      <name val="Aptos Narrow"/>
      <family val="2"/>
      <scheme val="minor"/>
    </font>
    <font>
      <sz val="11"/>
      <color theme="3" tint="9.9978637043366805E-2"/>
      <name val="Aptos Narrow"/>
      <family val="2"/>
      <scheme val="minor"/>
    </font>
    <font>
      <sz val="16"/>
      <color theme="3" tint="9.9978637043366805E-2"/>
      <name val="Aptos Narrow"/>
      <family val="2"/>
      <scheme val="minor"/>
    </font>
    <font>
      <i/>
      <sz val="11"/>
      <color theme="3" tint="9.9978637043366805E-2"/>
      <name val="Aptos Narrow"/>
      <family val="2"/>
      <scheme val="minor"/>
    </font>
    <font>
      <sz val="11"/>
      <color theme="3" tint="0.89999084444715716"/>
      <name val="Aptos Narrow"/>
      <family val="2"/>
      <charset val="186"/>
      <scheme val="minor"/>
    </font>
    <font>
      <b/>
      <sz val="11"/>
      <color theme="1"/>
      <name val="Aptos Narrow"/>
      <family val="2"/>
      <charset val="186"/>
      <scheme val="minor"/>
    </font>
    <font>
      <b/>
      <sz val="11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9.9978637043366805E-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9" fontId="0" fillId="0" borderId="0" xfId="0" applyNumberFormat="1"/>
    <xf numFmtId="0" fontId="2" fillId="2" borderId="0" xfId="0" applyFont="1" applyFill="1"/>
    <xf numFmtId="0" fontId="3" fillId="2" borderId="0" xfId="0" applyFont="1" applyFill="1"/>
    <xf numFmtId="0" fontId="0" fillId="3" borderId="0" xfId="0" applyFill="1"/>
    <xf numFmtId="0" fontId="1" fillId="2" borderId="3" xfId="0" applyFont="1" applyFill="1" applyBorder="1"/>
    <xf numFmtId="0" fontId="1" fillId="2" borderId="4" xfId="0" applyFont="1" applyFill="1" applyBorder="1"/>
    <xf numFmtId="0" fontId="1" fillId="2" borderId="6" xfId="0" applyFont="1" applyFill="1" applyBorder="1"/>
    <xf numFmtId="0" fontId="1" fillId="2" borderId="7" xfId="0" applyFont="1" applyFill="1" applyBorder="1"/>
    <xf numFmtId="0" fontId="3" fillId="2" borderId="2" xfId="0" applyFont="1" applyFill="1" applyBorder="1"/>
    <xf numFmtId="0" fontId="7" fillId="3" borderId="0" xfId="0" applyFont="1" applyFill="1" applyAlignment="1">
      <alignment horizontal="left" indent="1"/>
    </xf>
    <xf numFmtId="0" fontId="7" fillId="3" borderId="0" xfId="0" applyFont="1" applyFill="1"/>
    <xf numFmtId="0" fontId="4" fillId="3" borderId="0" xfId="0" applyFont="1" applyFill="1"/>
    <xf numFmtId="0" fontId="7" fillId="3" borderId="1" xfId="0" applyFont="1" applyFill="1" applyBorder="1"/>
    <xf numFmtId="0" fontId="6" fillId="4" borderId="1" xfId="0" applyFont="1" applyFill="1" applyBorder="1"/>
    <xf numFmtId="0" fontId="6" fillId="4" borderId="0" xfId="0" applyFont="1" applyFill="1"/>
    <xf numFmtId="0" fontId="9" fillId="4" borderId="0" xfId="0" applyFont="1" applyFill="1" applyAlignment="1">
      <alignment horizontal="left" indent="1"/>
    </xf>
    <xf numFmtId="3" fontId="6" fillId="4" borderId="1" xfId="0" applyNumberFormat="1" applyFont="1" applyFill="1" applyBorder="1"/>
    <xf numFmtId="3" fontId="7" fillId="3" borderId="0" xfId="0" applyNumberFormat="1" applyFont="1" applyFill="1"/>
    <xf numFmtId="3" fontId="7" fillId="3" borderId="1" xfId="0" applyNumberFormat="1" applyFont="1" applyFill="1" applyBorder="1"/>
    <xf numFmtId="3" fontId="6" fillId="4" borderId="0" xfId="0" applyNumberFormat="1" applyFont="1" applyFill="1"/>
    <xf numFmtId="3" fontId="9" fillId="4" borderId="0" xfId="0" applyNumberFormat="1" applyFont="1" applyFill="1"/>
    <xf numFmtId="2" fontId="10" fillId="3" borderId="0" xfId="0" applyNumberFormat="1" applyFont="1" applyFill="1"/>
    <xf numFmtId="0" fontId="3" fillId="2" borderId="5" xfId="0" applyFont="1" applyFill="1" applyBorder="1"/>
    <xf numFmtId="164" fontId="0" fillId="0" borderId="0" xfId="0" applyNumberFormat="1"/>
    <xf numFmtId="9" fontId="3" fillId="2" borderId="3" xfId="0" applyNumberFormat="1" applyFont="1" applyFill="1" applyBorder="1" applyAlignment="1">
      <alignment horizontal="center" vertical="top"/>
    </xf>
    <xf numFmtId="165" fontId="3" fillId="2" borderId="6" xfId="0" applyNumberFormat="1" applyFont="1" applyFill="1" applyBorder="1" applyAlignment="1">
      <alignment horizontal="center" vertical="top"/>
    </xf>
    <xf numFmtId="0" fontId="8" fillId="3" borderId="0" xfId="0" applyFont="1" applyFill="1" applyAlignment="1">
      <alignment horizontal="center" vertical="center" textRotation="90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788FC7-C29C-470A-BAE0-BF0150DAC886}">
  <dimension ref="A1:M39"/>
  <sheetViews>
    <sheetView showGridLines="0" tabSelected="1" workbookViewId="0">
      <selection activeCell="B3" sqref="B3"/>
    </sheetView>
  </sheetViews>
  <sheetFormatPr baseColWidth="10" defaultColWidth="8.83203125" defaultRowHeight="15" x14ac:dyDescent="0.2"/>
  <cols>
    <col min="1" max="1" width="7.5" customWidth="1"/>
    <col min="2" max="2" width="49.1640625" customWidth="1"/>
    <col min="3" max="9" width="9.5" bestFit="1" customWidth="1"/>
  </cols>
  <sheetData>
    <row r="1" spans="1:10" x14ac:dyDescent="0.2">
      <c r="B1" t="s">
        <v>46</v>
      </c>
    </row>
    <row r="2" spans="1:10" x14ac:dyDescent="0.2">
      <c r="B2" t="s">
        <v>47</v>
      </c>
    </row>
    <row r="5" spans="1:10" x14ac:dyDescent="0.2">
      <c r="A5" s="4"/>
      <c r="B5" s="4"/>
      <c r="C5" s="4"/>
      <c r="D5" s="4"/>
      <c r="E5" s="4"/>
      <c r="F5" s="4"/>
      <c r="G5" s="4"/>
      <c r="H5" s="4"/>
      <c r="I5" s="4"/>
      <c r="J5" s="4"/>
    </row>
    <row r="6" spans="1:10" x14ac:dyDescent="0.2">
      <c r="A6" s="4"/>
      <c r="B6" s="4"/>
      <c r="C6" s="4"/>
      <c r="D6" s="4"/>
      <c r="E6" s="4"/>
      <c r="F6" s="4"/>
      <c r="G6" s="4"/>
      <c r="H6" s="4"/>
      <c r="I6" s="4"/>
      <c r="J6" s="4"/>
    </row>
    <row r="7" spans="1:10" ht="19" x14ac:dyDescent="0.25">
      <c r="A7" s="27"/>
      <c r="B7" s="12" t="s">
        <v>14</v>
      </c>
      <c r="C7" s="4"/>
      <c r="D7" s="4"/>
      <c r="E7" s="4"/>
      <c r="F7" s="4"/>
      <c r="G7" s="4"/>
      <c r="H7" s="4"/>
      <c r="I7" s="4"/>
      <c r="J7" s="4"/>
    </row>
    <row r="8" spans="1:10" ht="7" customHeight="1" x14ac:dyDescent="0.25">
      <c r="A8" s="27"/>
      <c r="B8" s="12"/>
      <c r="C8" s="4"/>
      <c r="D8" s="4"/>
      <c r="E8" s="4"/>
      <c r="F8" s="4"/>
      <c r="G8" s="4"/>
      <c r="H8" s="4"/>
      <c r="I8" s="4"/>
      <c r="J8" s="4"/>
    </row>
    <row r="9" spans="1:10" x14ac:dyDescent="0.2">
      <c r="A9" s="27"/>
      <c r="B9" s="2" t="s">
        <v>6</v>
      </c>
      <c r="C9" s="3">
        <v>2025</v>
      </c>
      <c r="D9" s="3">
        <v>2026</v>
      </c>
      <c r="E9" s="3">
        <v>2027</v>
      </c>
      <c r="F9" s="3">
        <v>2028</v>
      </c>
      <c r="G9" s="3">
        <v>2029</v>
      </c>
      <c r="H9" s="3">
        <v>2030</v>
      </c>
      <c r="I9" s="3">
        <v>2031</v>
      </c>
      <c r="J9" s="4"/>
    </row>
    <row r="10" spans="1:10" x14ac:dyDescent="0.2">
      <c r="A10" s="27"/>
      <c r="B10" s="4"/>
      <c r="C10" s="4"/>
      <c r="D10" s="4"/>
      <c r="E10" s="4"/>
      <c r="F10" s="4"/>
      <c r="G10" s="4"/>
      <c r="H10" s="4"/>
      <c r="I10" s="4"/>
      <c r="J10" s="4"/>
    </row>
    <row r="11" spans="1:10" ht="14.5" customHeight="1" x14ac:dyDescent="0.2">
      <c r="A11" s="27"/>
      <c r="B11" s="14" t="s">
        <v>42</v>
      </c>
      <c r="C11" s="17">
        <f>SUM(C12:C16)</f>
        <v>-255000</v>
      </c>
      <c r="D11" s="17">
        <f t="shared" ref="D11:I11" si="0">SUM(D12:D16)</f>
        <v>0</v>
      </c>
      <c r="E11" s="17">
        <f t="shared" si="0"/>
        <v>0</v>
      </c>
      <c r="F11" s="17">
        <f t="shared" si="0"/>
        <v>0</v>
      </c>
      <c r="G11" s="17">
        <f t="shared" si="0"/>
        <v>0</v>
      </c>
      <c r="H11" s="17">
        <f t="shared" si="0"/>
        <v>0</v>
      </c>
      <c r="I11" s="17">
        <f t="shared" si="0"/>
        <v>0</v>
      </c>
      <c r="J11" s="4"/>
    </row>
    <row r="12" spans="1:10" x14ac:dyDescent="0.2">
      <c r="A12" s="27"/>
      <c r="B12" s="10" t="s">
        <v>0</v>
      </c>
      <c r="C12" s="18">
        <v>-50000</v>
      </c>
      <c r="D12" s="18"/>
      <c r="E12" s="18"/>
      <c r="F12" s="18"/>
      <c r="G12" s="18"/>
      <c r="H12" s="18"/>
      <c r="I12" s="18"/>
      <c r="J12" s="4"/>
    </row>
    <row r="13" spans="1:10" x14ac:dyDescent="0.2">
      <c r="A13" s="27"/>
      <c r="B13" s="10" t="s">
        <v>8</v>
      </c>
      <c r="C13" s="18">
        <v>-80000</v>
      </c>
      <c r="D13" s="18"/>
      <c r="E13" s="18"/>
      <c r="F13" s="18"/>
      <c r="G13" s="18"/>
      <c r="H13" s="18"/>
      <c r="I13" s="18"/>
      <c r="J13" s="4"/>
    </row>
    <row r="14" spans="1:10" x14ac:dyDescent="0.2">
      <c r="A14" s="27"/>
      <c r="B14" s="10" t="s">
        <v>11</v>
      </c>
      <c r="C14" s="18">
        <v>-70000</v>
      </c>
      <c r="D14" s="18"/>
      <c r="E14" s="18"/>
      <c r="F14" s="18"/>
      <c r="G14" s="18"/>
      <c r="H14" s="18"/>
      <c r="I14" s="18"/>
      <c r="J14" s="4"/>
    </row>
    <row r="15" spans="1:10" x14ac:dyDescent="0.2">
      <c r="A15" s="27"/>
      <c r="B15" s="10" t="s">
        <v>13</v>
      </c>
      <c r="C15" s="18">
        <v>-25000</v>
      </c>
      <c r="D15" s="18"/>
      <c r="E15" s="18"/>
      <c r="F15" s="18"/>
      <c r="G15" s="18"/>
      <c r="H15" s="18"/>
      <c r="I15" s="18"/>
      <c r="J15" s="4"/>
    </row>
    <row r="16" spans="1:10" x14ac:dyDescent="0.2">
      <c r="A16" s="27"/>
      <c r="B16" s="10" t="s">
        <v>1</v>
      </c>
      <c r="C16" s="18">
        <v>-30000</v>
      </c>
      <c r="D16" s="18"/>
      <c r="E16" s="18"/>
      <c r="F16" s="18"/>
      <c r="G16" s="18"/>
      <c r="H16" s="18"/>
      <c r="I16" s="18"/>
      <c r="J16" s="4"/>
    </row>
    <row r="17" spans="1:13" x14ac:dyDescent="0.2">
      <c r="A17" s="27"/>
      <c r="B17" s="11"/>
      <c r="C17" s="18"/>
      <c r="D17" s="18"/>
      <c r="E17" s="18"/>
      <c r="F17" s="18"/>
      <c r="G17" s="18"/>
      <c r="H17" s="18"/>
      <c r="I17" s="18"/>
      <c r="J17" s="4"/>
    </row>
    <row r="18" spans="1:13" x14ac:dyDescent="0.2">
      <c r="A18" s="27"/>
      <c r="B18" s="14" t="s">
        <v>43</v>
      </c>
      <c r="C18" s="17">
        <f>SUM(C19:C21)</f>
        <v>-33000</v>
      </c>
      <c r="D18" s="17">
        <f t="shared" ref="D18:G18" si="1">SUM(D19:D21)</f>
        <v>-34350</v>
      </c>
      <c r="E18" s="17">
        <f t="shared" si="1"/>
        <v>-35758.5</v>
      </c>
      <c r="F18" s="17">
        <f t="shared" si="1"/>
        <v>-37228.154999999999</v>
      </c>
      <c r="G18" s="17">
        <f t="shared" si="1"/>
        <v>-38761.744649999993</v>
      </c>
      <c r="H18" s="17">
        <f t="shared" ref="H18" si="2">SUM(H19:H21)</f>
        <v>-40362.179239500001</v>
      </c>
      <c r="I18" s="17">
        <f t="shared" ref="I18" si="3">SUM(I19:I21)</f>
        <v>-42032.505979185</v>
      </c>
      <c r="J18" s="4"/>
      <c r="M18" s="1"/>
    </row>
    <row r="19" spans="1:13" x14ac:dyDescent="0.2">
      <c r="A19" s="27"/>
      <c r="B19" s="10" t="s">
        <v>9</v>
      </c>
      <c r="C19" s="18">
        <v>-18000</v>
      </c>
      <c r="D19" s="18">
        <f>+C19*1.05</f>
        <v>-18900</v>
      </c>
      <c r="E19" s="18">
        <f t="shared" ref="E19:I19" si="4">+D19*1.05</f>
        <v>-19845</v>
      </c>
      <c r="F19" s="18">
        <f t="shared" si="4"/>
        <v>-20837.25</v>
      </c>
      <c r="G19" s="18">
        <f t="shared" si="4"/>
        <v>-21879.112499999999</v>
      </c>
      <c r="H19" s="18">
        <f t="shared" si="4"/>
        <v>-22973.068125000002</v>
      </c>
      <c r="I19" s="18">
        <f t="shared" si="4"/>
        <v>-24121.721531250001</v>
      </c>
      <c r="J19" s="4"/>
      <c r="M19" s="24"/>
    </row>
    <row r="20" spans="1:13" x14ac:dyDescent="0.2">
      <c r="A20" s="27"/>
      <c r="B20" s="10" t="s">
        <v>2</v>
      </c>
      <c r="C20" s="18">
        <v>-10000</v>
      </c>
      <c r="D20" s="18">
        <f>C20*1.03</f>
        <v>-10300</v>
      </c>
      <c r="E20" s="18">
        <f t="shared" ref="E20:I20" si="5">D20*1.03</f>
        <v>-10609</v>
      </c>
      <c r="F20" s="18">
        <f t="shared" si="5"/>
        <v>-10927.27</v>
      </c>
      <c r="G20" s="18">
        <f t="shared" si="5"/>
        <v>-11255.088100000001</v>
      </c>
      <c r="H20" s="18">
        <f t="shared" si="5"/>
        <v>-11592.740743</v>
      </c>
      <c r="I20" s="18">
        <f t="shared" si="5"/>
        <v>-11940.52296529</v>
      </c>
      <c r="J20" s="4"/>
    </row>
    <row r="21" spans="1:13" x14ac:dyDescent="0.2">
      <c r="A21" s="27"/>
      <c r="B21" s="10" t="s">
        <v>12</v>
      </c>
      <c r="C21" s="18">
        <v>-5000</v>
      </c>
      <c r="D21" s="18">
        <f>+C21*1.03</f>
        <v>-5150</v>
      </c>
      <c r="E21" s="18">
        <f t="shared" ref="E21:I21" si="6">+D21*1.03</f>
        <v>-5304.5</v>
      </c>
      <c r="F21" s="18">
        <f t="shared" si="6"/>
        <v>-5463.6350000000002</v>
      </c>
      <c r="G21" s="18">
        <f t="shared" si="6"/>
        <v>-5627.5440500000004</v>
      </c>
      <c r="H21" s="18">
        <f t="shared" si="6"/>
        <v>-5796.3703715000001</v>
      </c>
      <c r="I21" s="18">
        <f t="shared" si="6"/>
        <v>-5970.2614826449999</v>
      </c>
      <c r="J21" s="4"/>
    </row>
    <row r="22" spans="1:13" x14ac:dyDescent="0.2">
      <c r="A22" s="27"/>
      <c r="B22" s="11"/>
      <c r="C22" s="18"/>
      <c r="D22" s="18"/>
      <c r="E22" s="18"/>
      <c r="F22" s="18"/>
      <c r="G22" s="18"/>
      <c r="H22" s="18"/>
      <c r="I22" s="18"/>
      <c r="J22" s="4"/>
    </row>
    <row r="23" spans="1:13" x14ac:dyDescent="0.2">
      <c r="A23" s="27"/>
      <c r="B23" s="14" t="s">
        <v>3</v>
      </c>
      <c r="C23" s="17">
        <f>SUM(C24:C27)</f>
        <v>80000</v>
      </c>
      <c r="D23" s="17">
        <f t="shared" ref="D23:G23" si="7">SUM(D24:D27)</f>
        <v>103250</v>
      </c>
      <c r="E23" s="17">
        <f t="shared" si="7"/>
        <v>116662.5</v>
      </c>
      <c r="F23" s="17">
        <f t="shared" si="7"/>
        <v>135245.625</v>
      </c>
      <c r="G23" s="17">
        <f t="shared" si="7"/>
        <v>144007.90625</v>
      </c>
      <c r="H23" s="17">
        <f t="shared" ref="H23" si="8">SUM(H24:H27)</f>
        <v>147958.30156250001</v>
      </c>
      <c r="I23" s="17">
        <f t="shared" ref="I23" si="9">SUM(I24:I27)</f>
        <v>152106.216640625</v>
      </c>
      <c r="J23" s="4"/>
    </row>
    <row r="24" spans="1:13" x14ac:dyDescent="0.2">
      <c r="A24" s="27"/>
      <c r="B24" s="10" t="s">
        <v>15</v>
      </c>
      <c r="C24" s="18">
        <v>65000</v>
      </c>
      <c r="D24" s="18">
        <f>C24*1.05</f>
        <v>68250</v>
      </c>
      <c r="E24" s="18">
        <f t="shared" ref="E24:I24" si="10">D24*1.05</f>
        <v>71662.5</v>
      </c>
      <c r="F24" s="18">
        <f t="shared" si="10"/>
        <v>75245.625</v>
      </c>
      <c r="G24" s="18">
        <f t="shared" si="10"/>
        <v>79007.90625</v>
      </c>
      <c r="H24" s="18">
        <f t="shared" si="10"/>
        <v>82958.301562499997</v>
      </c>
      <c r="I24" s="18">
        <f t="shared" si="10"/>
        <v>87106.216640625003</v>
      </c>
      <c r="J24" s="4"/>
    </row>
    <row r="25" spans="1:13" x14ac:dyDescent="0.2">
      <c r="A25" s="27"/>
      <c r="B25" s="10" t="s">
        <v>17</v>
      </c>
      <c r="C25" s="18"/>
      <c r="D25" s="18">
        <v>15000</v>
      </c>
      <c r="E25" s="18">
        <v>20000</v>
      </c>
      <c r="F25" s="18">
        <v>30000</v>
      </c>
      <c r="G25" s="18">
        <v>35000</v>
      </c>
      <c r="H25" s="18">
        <v>35000</v>
      </c>
      <c r="I25" s="18">
        <v>35000</v>
      </c>
      <c r="J25" s="4"/>
    </row>
    <row r="26" spans="1:13" x14ac:dyDescent="0.2">
      <c r="A26" s="27"/>
      <c r="B26" s="10" t="s">
        <v>18</v>
      </c>
      <c r="C26" s="18">
        <v>15000</v>
      </c>
      <c r="D26" s="18">
        <v>20000</v>
      </c>
      <c r="E26" s="18">
        <v>25000</v>
      </c>
      <c r="F26" s="18">
        <v>30000</v>
      </c>
      <c r="G26" s="18">
        <v>30000</v>
      </c>
      <c r="H26" s="18">
        <v>30000</v>
      </c>
      <c r="I26" s="18">
        <v>30000</v>
      </c>
      <c r="J26" s="4"/>
    </row>
    <row r="27" spans="1:13" x14ac:dyDescent="0.2">
      <c r="A27" s="27"/>
      <c r="B27" s="10" t="s">
        <v>16</v>
      </c>
      <c r="C27" s="18"/>
      <c r="D27" s="18"/>
      <c r="E27" s="18"/>
      <c r="F27" s="18"/>
      <c r="G27" s="18"/>
      <c r="H27" s="18"/>
      <c r="I27" s="18"/>
      <c r="J27" s="4"/>
    </row>
    <row r="28" spans="1:13" x14ac:dyDescent="0.2">
      <c r="A28" s="27"/>
      <c r="B28" s="13"/>
      <c r="C28" s="19"/>
      <c r="D28" s="19"/>
      <c r="E28" s="19"/>
      <c r="F28" s="19"/>
      <c r="G28" s="19"/>
      <c r="H28" s="19"/>
      <c r="I28" s="19"/>
      <c r="J28" s="4"/>
    </row>
    <row r="29" spans="1:13" x14ac:dyDescent="0.2">
      <c r="A29" s="27"/>
      <c r="B29" s="15" t="s">
        <v>4</v>
      </c>
      <c r="C29" s="20">
        <f>+C11+C18+C23</f>
        <v>-208000</v>
      </c>
      <c r="D29" s="20">
        <f t="shared" ref="D29:G29" si="11">+D11+D18+D23</f>
        <v>68900</v>
      </c>
      <c r="E29" s="20">
        <f t="shared" si="11"/>
        <v>80904</v>
      </c>
      <c r="F29" s="20">
        <f t="shared" si="11"/>
        <v>98017.47</v>
      </c>
      <c r="G29" s="20">
        <f t="shared" si="11"/>
        <v>105246.16160000001</v>
      </c>
      <c r="H29" s="20">
        <f t="shared" ref="H29:I29" si="12">+H11+H18+H23</f>
        <v>107596.12232300002</v>
      </c>
      <c r="I29" s="20">
        <f t="shared" si="12"/>
        <v>110073.71066144001</v>
      </c>
      <c r="J29" s="4"/>
    </row>
    <row r="30" spans="1:13" x14ac:dyDescent="0.2">
      <c r="A30" s="27"/>
      <c r="B30" s="16" t="s">
        <v>7</v>
      </c>
      <c r="C30" s="21">
        <f>SUM($C$29:C29)</f>
        <v>-208000</v>
      </c>
      <c r="D30" s="21">
        <f>SUM($C$29:D29)</f>
        <v>-139100</v>
      </c>
      <c r="E30" s="21">
        <f>SUM($C$29:E29)</f>
        <v>-58196</v>
      </c>
      <c r="F30" s="21">
        <f>SUM($C$29:F29)</f>
        <v>39821.47</v>
      </c>
      <c r="G30" s="21">
        <f>SUM($C$29:G29)</f>
        <v>145067.63160000002</v>
      </c>
      <c r="H30" s="21">
        <f>SUM($C$29:H29)</f>
        <v>252663.75392300004</v>
      </c>
      <c r="I30" s="21">
        <f>SUM($C$29:I29)</f>
        <v>362737.46458444005</v>
      </c>
      <c r="J30" s="4"/>
    </row>
    <row r="31" spans="1:13" ht="16" thickBot="1" x14ac:dyDescent="0.25">
      <c r="A31" s="27"/>
      <c r="B31" s="4"/>
      <c r="C31" s="22">
        <f t="shared" ref="C31:E31" si="13">IF(C30&lt;0,1,IF(B30&gt;0,0,ABS(B30/C29)))</f>
        <v>1</v>
      </c>
      <c r="D31" s="22">
        <f t="shared" si="13"/>
        <v>1</v>
      </c>
      <c r="E31" s="22">
        <f t="shared" si="13"/>
        <v>1</v>
      </c>
      <c r="F31" s="22">
        <f>IF(F30&lt;0,1,IF(E30&gt;0,0,ABS(E30/F29)))</f>
        <v>0.59373089307446925</v>
      </c>
      <c r="G31" s="22">
        <f>IF(G30&lt;0,1,IF(F30&gt;0,0,ABS(F30/G29)))</f>
        <v>0</v>
      </c>
      <c r="H31" s="22">
        <f>IF(H30&lt;0,1,IF(G30&gt;0,0,ABS(G30/H29)))</f>
        <v>0</v>
      </c>
      <c r="I31" s="22">
        <f>IF(I30&lt;0,1,IF(H30&gt;0,0,ABS(H30/I29)))</f>
        <v>0</v>
      </c>
      <c r="J31" s="4"/>
    </row>
    <row r="32" spans="1:13" x14ac:dyDescent="0.2">
      <c r="A32" s="27"/>
      <c r="B32" s="9" t="s">
        <v>5</v>
      </c>
      <c r="C32" s="25">
        <f>IRR(C29:I29)</f>
        <v>0.35249650522962184</v>
      </c>
      <c r="D32" s="5"/>
      <c r="E32" s="5"/>
      <c r="F32" s="5"/>
      <c r="G32" s="5"/>
      <c r="H32" s="5"/>
      <c r="I32" s="6"/>
      <c r="J32" s="4"/>
    </row>
    <row r="33" spans="1:10" ht="16" thickBot="1" x14ac:dyDescent="0.25">
      <c r="A33" s="27"/>
      <c r="B33" s="23" t="s">
        <v>10</v>
      </c>
      <c r="C33" s="26">
        <f>SUMIF(C31:I31,"&lt;=1")</f>
        <v>3.5937308930744694</v>
      </c>
      <c r="D33" s="7"/>
      <c r="E33" s="7"/>
      <c r="F33" s="7"/>
      <c r="G33" s="7"/>
      <c r="H33" s="7"/>
      <c r="I33" s="8"/>
      <c r="J33" s="4"/>
    </row>
    <row r="34" spans="1:10" x14ac:dyDescent="0.2">
      <c r="A34" s="4"/>
      <c r="B34" s="4"/>
      <c r="C34" s="4"/>
      <c r="D34" s="4"/>
      <c r="E34" s="4"/>
      <c r="F34" s="4"/>
      <c r="G34" s="4"/>
      <c r="H34" s="4"/>
      <c r="I34" s="4"/>
      <c r="J34" s="4"/>
    </row>
    <row r="35" spans="1:10" x14ac:dyDescent="0.2">
      <c r="A35" s="4"/>
      <c r="B35" s="4"/>
      <c r="C35" s="4"/>
      <c r="D35" s="4"/>
      <c r="E35" s="4"/>
      <c r="F35" s="4"/>
      <c r="G35" s="4"/>
      <c r="H35" s="4"/>
      <c r="I35" s="4"/>
      <c r="J35" s="4"/>
    </row>
    <row r="37" spans="1:10" x14ac:dyDescent="0.2">
      <c r="B37" t="s">
        <v>37</v>
      </c>
    </row>
    <row r="38" spans="1:10" x14ac:dyDescent="0.2">
      <c r="B38" t="s">
        <v>38</v>
      </c>
    </row>
    <row r="39" spans="1:10" x14ac:dyDescent="0.2">
      <c r="B39" t="s">
        <v>41</v>
      </c>
    </row>
  </sheetData>
  <mergeCells count="1">
    <mergeCell ref="A7:A3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87BEED-2DC0-4A76-9DF5-BB2499E72687}">
  <dimension ref="A1:M39"/>
  <sheetViews>
    <sheetView showGridLines="0" workbookViewId="0">
      <selection activeCell="B3" sqref="B3"/>
    </sheetView>
  </sheetViews>
  <sheetFormatPr baseColWidth="10" defaultColWidth="8.83203125" defaultRowHeight="15" x14ac:dyDescent="0.2"/>
  <cols>
    <col min="1" max="1" width="7.5" customWidth="1"/>
    <col min="2" max="2" width="49.1640625" customWidth="1"/>
    <col min="3" max="9" width="9.5" bestFit="1" customWidth="1"/>
  </cols>
  <sheetData>
    <row r="1" spans="1:10" x14ac:dyDescent="0.2">
      <c r="B1" t="s">
        <v>48</v>
      </c>
    </row>
    <row r="2" spans="1:10" x14ac:dyDescent="0.2">
      <c r="B2" t="s">
        <v>49</v>
      </c>
    </row>
    <row r="5" spans="1:10" x14ac:dyDescent="0.2">
      <c r="A5" s="4"/>
      <c r="B5" s="4"/>
      <c r="C5" s="4"/>
      <c r="D5" s="4"/>
      <c r="E5" s="4"/>
      <c r="F5" s="4"/>
      <c r="G5" s="4"/>
      <c r="H5" s="4"/>
      <c r="I5" s="4"/>
      <c r="J5" s="4"/>
    </row>
    <row r="6" spans="1:10" x14ac:dyDescent="0.2">
      <c r="A6" s="4"/>
      <c r="B6" s="4"/>
      <c r="C6" s="4"/>
      <c r="D6" s="4"/>
      <c r="E6" s="4"/>
      <c r="F6" s="4"/>
      <c r="G6" s="4"/>
      <c r="H6" s="4"/>
      <c r="I6" s="4"/>
      <c r="J6" s="4"/>
    </row>
    <row r="7" spans="1:10" ht="19" x14ac:dyDescent="0.25">
      <c r="A7" s="27"/>
      <c r="B7" s="12" t="s">
        <v>19</v>
      </c>
      <c r="C7" s="4"/>
      <c r="D7" s="4"/>
      <c r="E7" s="4"/>
      <c r="F7" s="4"/>
      <c r="G7" s="4"/>
      <c r="H7" s="4"/>
      <c r="I7" s="4"/>
      <c r="J7" s="4"/>
    </row>
    <row r="8" spans="1:10" ht="7" customHeight="1" x14ac:dyDescent="0.25">
      <c r="A8" s="27"/>
      <c r="B8" s="12"/>
      <c r="C8" s="4"/>
      <c r="D8" s="4"/>
      <c r="E8" s="4"/>
      <c r="F8" s="4"/>
      <c r="G8" s="4"/>
      <c r="H8" s="4"/>
      <c r="I8" s="4"/>
      <c r="J8" s="4"/>
    </row>
    <row r="9" spans="1:10" x14ac:dyDescent="0.2">
      <c r="A9" s="27"/>
      <c r="B9" s="2" t="s">
        <v>6</v>
      </c>
      <c r="C9" s="3">
        <v>2025</v>
      </c>
      <c r="D9" s="3">
        <v>2026</v>
      </c>
      <c r="E9" s="3">
        <v>2027</v>
      </c>
      <c r="F9" s="3">
        <v>2028</v>
      </c>
      <c r="G9" s="3">
        <v>2029</v>
      </c>
      <c r="H9" s="3">
        <v>2030</v>
      </c>
      <c r="I9" s="3">
        <v>2031</v>
      </c>
      <c r="J9" s="4"/>
    </row>
    <row r="10" spans="1:10" x14ac:dyDescent="0.2">
      <c r="A10" s="27"/>
      <c r="B10" s="4"/>
      <c r="C10" s="4"/>
      <c r="D10" s="4"/>
      <c r="E10" s="4"/>
      <c r="F10" s="4"/>
      <c r="G10" s="4"/>
      <c r="H10" s="4"/>
      <c r="I10" s="4"/>
      <c r="J10" s="4"/>
    </row>
    <row r="11" spans="1:10" ht="14.5" customHeight="1" x14ac:dyDescent="0.2">
      <c r="A11" s="27"/>
      <c r="B11" s="14" t="s">
        <v>44</v>
      </c>
      <c r="C11" s="17">
        <f>SUM(C12:C16)</f>
        <v>-255000</v>
      </c>
      <c r="D11" s="17">
        <f t="shared" ref="D11:I11" si="0">SUM(D12:D16)</f>
        <v>0</v>
      </c>
      <c r="E11" s="17">
        <f t="shared" si="0"/>
        <v>0</v>
      </c>
      <c r="F11" s="17">
        <f t="shared" si="0"/>
        <v>0</v>
      </c>
      <c r="G11" s="17">
        <f t="shared" si="0"/>
        <v>0</v>
      </c>
      <c r="H11" s="17">
        <f t="shared" si="0"/>
        <v>0</v>
      </c>
      <c r="I11" s="17">
        <f t="shared" si="0"/>
        <v>0</v>
      </c>
      <c r="J11" s="4"/>
    </row>
    <row r="12" spans="1:10" x14ac:dyDescent="0.2">
      <c r="A12" s="27"/>
      <c r="B12" s="10" t="s">
        <v>20</v>
      </c>
      <c r="C12" s="18">
        <v>-50000</v>
      </c>
      <c r="D12" s="18"/>
      <c r="E12" s="18"/>
      <c r="F12" s="18"/>
      <c r="G12" s="18"/>
      <c r="H12" s="18"/>
      <c r="I12" s="18"/>
      <c r="J12" s="4"/>
    </row>
    <row r="13" spans="1:10" x14ac:dyDescent="0.2">
      <c r="A13" s="27"/>
      <c r="B13" s="10" t="s">
        <v>21</v>
      </c>
      <c r="C13" s="18">
        <v>-80000</v>
      </c>
      <c r="D13" s="18"/>
      <c r="E13" s="18"/>
      <c r="F13" s="18"/>
      <c r="G13" s="18"/>
      <c r="H13" s="18"/>
      <c r="I13" s="18"/>
      <c r="J13" s="4"/>
    </row>
    <row r="14" spans="1:10" x14ac:dyDescent="0.2">
      <c r="A14" s="27"/>
      <c r="B14" s="10" t="s">
        <v>22</v>
      </c>
      <c r="C14" s="18">
        <v>-70000</v>
      </c>
      <c r="D14" s="18"/>
      <c r="E14" s="18"/>
      <c r="F14" s="18"/>
      <c r="G14" s="18"/>
      <c r="H14" s="18"/>
      <c r="I14" s="18"/>
      <c r="J14" s="4"/>
    </row>
    <row r="15" spans="1:10" x14ac:dyDescent="0.2">
      <c r="A15" s="27"/>
      <c r="B15" s="10" t="s">
        <v>23</v>
      </c>
      <c r="C15" s="18">
        <v>-25000</v>
      </c>
      <c r="D15" s="18"/>
      <c r="E15" s="18"/>
      <c r="F15" s="18"/>
      <c r="G15" s="18"/>
      <c r="H15" s="18"/>
      <c r="I15" s="18"/>
      <c r="J15" s="4"/>
    </row>
    <row r="16" spans="1:10" x14ac:dyDescent="0.2">
      <c r="A16" s="27"/>
      <c r="B16" s="10" t="s">
        <v>24</v>
      </c>
      <c r="C16" s="18">
        <v>-30000</v>
      </c>
      <c r="D16" s="18"/>
      <c r="E16" s="18"/>
      <c r="F16" s="18"/>
      <c r="G16" s="18"/>
      <c r="H16" s="18"/>
      <c r="I16" s="18"/>
      <c r="J16" s="4"/>
    </row>
    <row r="17" spans="1:13" x14ac:dyDescent="0.2">
      <c r="A17" s="27"/>
      <c r="B17" s="11"/>
      <c r="C17" s="18"/>
      <c r="D17" s="18"/>
      <c r="E17" s="18"/>
      <c r="F17" s="18"/>
      <c r="G17" s="18"/>
      <c r="H17" s="18"/>
      <c r="I17" s="18"/>
      <c r="J17" s="4"/>
    </row>
    <row r="18" spans="1:13" x14ac:dyDescent="0.2">
      <c r="A18" s="27"/>
      <c r="B18" s="14" t="s">
        <v>45</v>
      </c>
      <c r="C18" s="17">
        <f>SUM(C19:C21)</f>
        <v>-33000</v>
      </c>
      <c r="D18" s="17">
        <f t="shared" ref="D18:I18" si="1">SUM(D19:D21)</f>
        <v>-34350</v>
      </c>
      <c r="E18" s="17">
        <f t="shared" si="1"/>
        <v>-35758.5</v>
      </c>
      <c r="F18" s="17">
        <f t="shared" si="1"/>
        <v>-37228.154999999999</v>
      </c>
      <c r="G18" s="17">
        <f t="shared" si="1"/>
        <v>-38761.744649999993</v>
      </c>
      <c r="H18" s="17">
        <f t="shared" si="1"/>
        <v>-40362.179239500001</v>
      </c>
      <c r="I18" s="17">
        <f t="shared" si="1"/>
        <v>-42032.505979185</v>
      </c>
      <c r="J18" s="4"/>
      <c r="M18" s="1"/>
    </row>
    <row r="19" spans="1:13" x14ac:dyDescent="0.2">
      <c r="A19" s="27"/>
      <c r="B19" s="10" t="s">
        <v>25</v>
      </c>
      <c r="C19" s="18">
        <v>-18000</v>
      </c>
      <c r="D19" s="18">
        <f>+C19*1.05</f>
        <v>-18900</v>
      </c>
      <c r="E19" s="18">
        <f t="shared" ref="E19:I19" si="2">+D19*1.05</f>
        <v>-19845</v>
      </c>
      <c r="F19" s="18">
        <f t="shared" si="2"/>
        <v>-20837.25</v>
      </c>
      <c r="G19" s="18">
        <f t="shared" si="2"/>
        <v>-21879.112499999999</v>
      </c>
      <c r="H19" s="18">
        <f t="shared" si="2"/>
        <v>-22973.068125000002</v>
      </c>
      <c r="I19" s="18">
        <f t="shared" si="2"/>
        <v>-24121.721531250001</v>
      </c>
      <c r="J19" s="4"/>
      <c r="M19" s="24"/>
    </row>
    <row r="20" spans="1:13" x14ac:dyDescent="0.2">
      <c r="A20" s="27"/>
      <c r="B20" s="10" t="s">
        <v>26</v>
      </c>
      <c r="C20" s="18">
        <v>-10000</v>
      </c>
      <c r="D20" s="18">
        <f>C20*1.03</f>
        <v>-10300</v>
      </c>
      <c r="E20" s="18">
        <f t="shared" ref="E20:I20" si="3">D20*1.03</f>
        <v>-10609</v>
      </c>
      <c r="F20" s="18">
        <f t="shared" si="3"/>
        <v>-10927.27</v>
      </c>
      <c r="G20" s="18">
        <f t="shared" si="3"/>
        <v>-11255.088100000001</v>
      </c>
      <c r="H20" s="18">
        <f t="shared" si="3"/>
        <v>-11592.740743</v>
      </c>
      <c r="I20" s="18">
        <f t="shared" si="3"/>
        <v>-11940.52296529</v>
      </c>
      <c r="J20" s="4"/>
    </row>
    <row r="21" spans="1:13" x14ac:dyDescent="0.2">
      <c r="A21" s="27"/>
      <c r="B21" s="10" t="s">
        <v>27</v>
      </c>
      <c r="C21" s="18">
        <v>-5000</v>
      </c>
      <c r="D21" s="18">
        <f>+C21*1.03</f>
        <v>-5150</v>
      </c>
      <c r="E21" s="18">
        <f t="shared" ref="E21:I21" si="4">+D21*1.03</f>
        <v>-5304.5</v>
      </c>
      <c r="F21" s="18">
        <f t="shared" si="4"/>
        <v>-5463.6350000000002</v>
      </c>
      <c r="G21" s="18">
        <f t="shared" si="4"/>
        <v>-5627.5440500000004</v>
      </c>
      <c r="H21" s="18">
        <f t="shared" si="4"/>
        <v>-5796.3703715000001</v>
      </c>
      <c r="I21" s="18">
        <f t="shared" si="4"/>
        <v>-5970.2614826449999</v>
      </c>
      <c r="J21" s="4"/>
    </row>
    <row r="22" spans="1:13" x14ac:dyDescent="0.2">
      <c r="A22" s="27"/>
      <c r="B22" s="11"/>
      <c r="C22" s="18"/>
      <c r="D22" s="18"/>
      <c r="E22" s="18"/>
      <c r="F22" s="18"/>
      <c r="G22" s="18"/>
      <c r="H22" s="18"/>
      <c r="I22" s="18"/>
      <c r="J22" s="4"/>
    </row>
    <row r="23" spans="1:13" x14ac:dyDescent="0.2">
      <c r="A23" s="27"/>
      <c r="B23" s="14" t="s">
        <v>35</v>
      </c>
      <c r="C23" s="17">
        <f>SUM(C24:C27)</f>
        <v>80000</v>
      </c>
      <c r="D23" s="17">
        <f t="shared" ref="D23:I23" si="5">SUM(D24:D27)</f>
        <v>103250</v>
      </c>
      <c r="E23" s="17">
        <f t="shared" si="5"/>
        <v>116662.5</v>
      </c>
      <c r="F23" s="17">
        <f t="shared" si="5"/>
        <v>135245.625</v>
      </c>
      <c r="G23" s="17">
        <f t="shared" si="5"/>
        <v>144007.90625</v>
      </c>
      <c r="H23" s="17">
        <f t="shared" si="5"/>
        <v>147958.30156250001</v>
      </c>
      <c r="I23" s="17">
        <f t="shared" si="5"/>
        <v>152106.216640625</v>
      </c>
      <c r="J23" s="4"/>
    </row>
    <row r="24" spans="1:13" x14ac:dyDescent="0.2">
      <c r="A24" s="27"/>
      <c r="B24" s="10" t="s">
        <v>28</v>
      </c>
      <c r="C24" s="18">
        <v>65000</v>
      </c>
      <c r="D24" s="18">
        <f>C24*1.05</f>
        <v>68250</v>
      </c>
      <c r="E24" s="18">
        <f t="shared" ref="E24:I24" si="6">D24*1.05</f>
        <v>71662.5</v>
      </c>
      <c r="F24" s="18">
        <f t="shared" si="6"/>
        <v>75245.625</v>
      </c>
      <c r="G24" s="18">
        <f t="shared" si="6"/>
        <v>79007.90625</v>
      </c>
      <c r="H24" s="18">
        <f t="shared" si="6"/>
        <v>82958.301562499997</v>
      </c>
      <c r="I24" s="18">
        <f t="shared" si="6"/>
        <v>87106.216640625003</v>
      </c>
      <c r="J24" s="4"/>
    </row>
    <row r="25" spans="1:13" x14ac:dyDescent="0.2">
      <c r="A25" s="27"/>
      <c r="B25" s="10" t="s">
        <v>29</v>
      </c>
      <c r="C25" s="18"/>
      <c r="D25" s="18">
        <v>15000</v>
      </c>
      <c r="E25" s="18">
        <v>20000</v>
      </c>
      <c r="F25" s="18">
        <v>30000</v>
      </c>
      <c r="G25" s="18">
        <v>35000</v>
      </c>
      <c r="H25" s="18">
        <v>35000</v>
      </c>
      <c r="I25" s="18">
        <v>35000</v>
      </c>
      <c r="J25" s="4"/>
    </row>
    <row r="26" spans="1:13" x14ac:dyDescent="0.2">
      <c r="A26" s="27"/>
      <c r="B26" s="10" t="s">
        <v>30</v>
      </c>
      <c r="C26" s="18">
        <v>15000</v>
      </c>
      <c r="D26" s="18">
        <v>20000</v>
      </c>
      <c r="E26" s="18">
        <v>25000</v>
      </c>
      <c r="F26" s="18">
        <v>30000</v>
      </c>
      <c r="G26" s="18">
        <v>30000</v>
      </c>
      <c r="H26" s="18">
        <v>30000</v>
      </c>
      <c r="I26" s="18">
        <v>30000</v>
      </c>
      <c r="J26" s="4"/>
    </row>
    <row r="27" spans="1:13" x14ac:dyDescent="0.2">
      <c r="A27" s="27"/>
      <c r="B27" s="10" t="s">
        <v>31</v>
      </c>
      <c r="C27" s="18"/>
      <c r="D27" s="18"/>
      <c r="E27" s="18"/>
      <c r="F27" s="18"/>
      <c r="G27" s="18"/>
      <c r="H27" s="18"/>
      <c r="I27" s="18"/>
      <c r="J27" s="4"/>
    </row>
    <row r="28" spans="1:13" x14ac:dyDescent="0.2">
      <c r="A28" s="27"/>
      <c r="B28" s="13"/>
      <c r="C28" s="19"/>
      <c r="D28" s="19"/>
      <c r="E28" s="19"/>
      <c r="F28" s="19"/>
      <c r="G28" s="19"/>
      <c r="H28" s="19"/>
      <c r="I28" s="19"/>
      <c r="J28" s="4"/>
    </row>
    <row r="29" spans="1:13" x14ac:dyDescent="0.2">
      <c r="A29" s="27"/>
      <c r="B29" s="15" t="s">
        <v>32</v>
      </c>
      <c r="C29" s="20">
        <f>+C11+C18+C23</f>
        <v>-208000</v>
      </c>
      <c r="D29" s="20">
        <f t="shared" ref="D29:I29" si="7">+D11+D18+D23</f>
        <v>68900</v>
      </c>
      <c r="E29" s="20">
        <f t="shared" si="7"/>
        <v>80904</v>
      </c>
      <c r="F29" s="20">
        <f t="shared" si="7"/>
        <v>98017.47</v>
      </c>
      <c r="G29" s="20">
        <f t="shared" si="7"/>
        <v>105246.16160000001</v>
      </c>
      <c r="H29" s="20">
        <f t="shared" si="7"/>
        <v>107596.12232300002</v>
      </c>
      <c r="I29" s="20">
        <f t="shared" si="7"/>
        <v>110073.71066144001</v>
      </c>
      <c r="J29" s="4"/>
    </row>
    <row r="30" spans="1:13" x14ac:dyDescent="0.2">
      <c r="A30" s="27"/>
      <c r="B30" s="16" t="s">
        <v>33</v>
      </c>
      <c r="C30" s="21">
        <f>SUM($C$29:C29)</f>
        <v>-208000</v>
      </c>
      <c r="D30" s="21">
        <f>SUM($C$29:D29)</f>
        <v>-139100</v>
      </c>
      <c r="E30" s="21">
        <f>SUM($C$29:E29)</f>
        <v>-58196</v>
      </c>
      <c r="F30" s="21">
        <f>SUM($C$29:F29)</f>
        <v>39821.47</v>
      </c>
      <c r="G30" s="21">
        <f>SUM($C$29:G29)</f>
        <v>145067.63160000002</v>
      </c>
      <c r="H30" s="21">
        <f>SUM($C$29:H29)</f>
        <v>252663.75392300004</v>
      </c>
      <c r="I30" s="21">
        <f>SUM($C$29:I29)</f>
        <v>362737.46458444005</v>
      </c>
      <c r="J30" s="4"/>
    </row>
    <row r="31" spans="1:13" ht="16" thickBot="1" x14ac:dyDescent="0.25">
      <c r="A31" s="27"/>
      <c r="B31" s="4"/>
      <c r="C31" s="22">
        <f t="shared" ref="C31:E31" si="8">IF(C30&lt;0,1,IF(B30&gt;0,0,ABS(B30/C29)))</f>
        <v>1</v>
      </c>
      <c r="D31" s="22">
        <f t="shared" si="8"/>
        <v>1</v>
      </c>
      <c r="E31" s="22">
        <f t="shared" si="8"/>
        <v>1</v>
      </c>
      <c r="F31" s="22">
        <f>IF(F30&lt;0,1,IF(E30&gt;0,0,ABS(E30/F29)))</f>
        <v>0.59373089307446925</v>
      </c>
      <c r="G31" s="22">
        <f>IF(G30&lt;0,1,IF(F30&gt;0,0,ABS(F30/G29)))</f>
        <v>0</v>
      </c>
      <c r="H31" s="22">
        <f>IF(H30&lt;0,1,IF(G30&gt;0,0,ABS(G30/H29)))</f>
        <v>0</v>
      </c>
      <c r="I31" s="22">
        <f>IF(I30&lt;0,1,IF(H30&gt;0,0,ABS(H30/I29)))</f>
        <v>0</v>
      </c>
      <c r="J31" s="4"/>
    </row>
    <row r="32" spans="1:13" x14ac:dyDescent="0.2">
      <c r="A32" s="27"/>
      <c r="B32" s="9" t="s">
        <v>5</v>
      </c>
      <c r="C32" s="25">
        <f>IRR(C29:I29)</f>
        <v>0.35249650522962184</v>
      </c>
      <c r="D32" s="5"/>
      <c r="E32" s="5"/>
      <c r="F32" s="5"/>
      <c r="G32" s="5"/>
      <c r="H32" s="5"/>
      <c r="I32" s="6"/>
      <c r="J32" s="4"/>
    </row>
    <row r="33" spans="1:10" ht="16" thickBot="1" x14ac:dyDescent="0.25">
      <c r="A33" s="27"/>
      <c r="B33" s="23" t="s">
        <v>34</v>
      </c>
      <c r="C33" s="26">
        <f>SUMIF(C31:I31,"&lt;=1")</f>
        <v>3.5937308930744694</v>
      </c>
      <c r="D33" s="7"/>
      <c r="E33" s="7"/>
      <c r="F33" s="7"/>
      <c r="G33" s="7"/>
      <c r="H33" s="7"/>
      <c r="I33" s="8"/>
      <c r="J33" s="4"/>
    </row>
    <row r="34" spans="1:10" x14ac:dyDescent="0.2">
      <c r="A34" s="4"/>
      <c r="B34" s="4"/>
      <c r="C34" s="4"/>
      <c r="D34" s="4"/>
      <c r="E34" s="4"/>
      <c r="F34" s="4"/>
      <c r="G34" s="4"/>
      <c r="H34" s="4"/>
      <c r="I34" s="4"/>
      <c r="J34" s="4"/>
    </row>
    <row r="35" spans="1:10" x14ac:dyDescent="0.2">
      <c r="A35" s="4"/>
      <c r="B35" s="4"/>
      <c r="C35" s="4"/>
      <c r="D35" s="4"/>
      <c r="E35" s="4"/>
      <c r="F35" s="4"/>
      <c r="G35" s="4"/>
      <c r="H35" s="4"/>
      <c r="I35" s="4"/>
      <c r="J35" s="4"/>
    </row>
    <row r="37" spans="1:10" x14ac:dyDescent="0.2">
      <c r="B37" t="s">
        <v>36</v>
      </c>
    </row>
    <row r="38" spans="1:10" x14ac:dyDescent="0.2">
      <c r="B38" t="s">
        <v>39</v>
      </c>
    </row>
    <row r="39" spans="1:10" x14ac:dyDescent="0.2">
      <c r="B39" t="s">
        <v>40</v>
      </c>
    </row>
  </sheetData>
  <mergeCells count="1">
    <mergeCell ref="A7:A3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9B1812E8654EE4BBFEB7D6214B0E196" ma:contentTypeVersion="17" ma:contentTypeDescription="Create a new document." ma:contentTypeScope="" ma:versionID="9b2354d425bc8f343e9ae93ae8415ead">
  <xsd:schema xmlns:xsd="http://www.w3.org/2001/XMLSchema" xmlns:xs="http://www.w3.org/2001/XMLSchema" xmlns:p="http://schemas.microsoft.com/office/2006/metadata/properties" xmlns:ns2="bf6f13fc-12d3-48ba-87bd-b02ca1b84e46" xmlns:ns3="81b9e23a-6007-4b0c-a30d-d08b3c4c3542" targetNamespace="http://schemas.microsoft.com/office/2006/metadata/properties" ma:root="true" ma:fieldsID="63385466ff402b3fe7a1c0e0c5aa1885" ns2:_="" ns3:_="">
    <xsd:import namespace="bf6f13fc-12d3-48ba-87bd-b02ca1b84e46"/>
    <xsd:import namespace="81b9e23a-6007-4b0c-a30d-d08b3c4c354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6f13fc-12d3-48ba-87bd-b02ca1b84e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ee5263c0-7114-47d3-8603-0e3ef132c9e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b9e23a-6007-4b0c-a30d-d08b3c4c3542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05b29622-9ebe-46a7-8589-45fb3e078b45}" ma:internalName="TaxCatchAll" ma:showField="CatchAllData" ma:web="81b9e23a-6007-4b0c-a30d-d08b3c4c354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f6f13fc-12d3-48ba-87bd-b02ca1b84e46">
      <Terms xmlns="http://schemas.microsoft.com/office/infopath/2007/PartnerControls"/>
    </lcf76f155ced4ddcb4097134ff3c332f>
    <TaxCatchAll xmlns="81b9e23a-6007-4b0c-a30d-d08b3c4c3542" xsi:nil="true"/>
  </documentManagement>
</p:properties>
</file>

<file path=customXml/itemProps1.xml><?xml version="1.0" encoding="utf-8"?>
<ds:datastoreItem xmlns:ds="http://schemas.openxmlformats.org/officeDocument/2006/customXml" ds:itemID="{A723A0CA-FCB9-43F5-97EC-BAB6727401BA}"/>
</file>

<file path=customXml/itemProps2.xml><?xml version="1.0" encoding="utf-8"?>
<ds:datastoreItem xmlns:ds="http://schemas.openxmlformats.org/officeDocument/2006/customXml" ds:itemID="{7BD627E8-D746-47D6-A22B-2B900333FF67}"/>
</file>

<file path=customXml/itemProps3.xml><?xml version="1.0" encoding="utf-8"?>
<ds:datastoreItem xmlns:ds="http://schemas.openxmlformats.org/officeDocument/2006/customXml" ds:itemID="{46CF5D67-A4AC-4336-BD29-646A917A8B0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ROI pro forma_est</vt:lpstr>
      <vt:lpstr>ROI pro forma_eng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Kert Kaljula</dc:creator>
  <cp:lastModifiedBy>Katre Eljas</cp:lastModifiedBy>
  <dcterms:created xsi:type="dcterms:W3CDTF">2025-03-09T15:01:46Z</dcterms:created>
  <dcterms:modified xsi:type="dcterms:W3CDTF">2026-03-12T10:22:28Z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0x01010069B1812E8654EE4BBFEB7D6214B0E196</vt:lpwstr>
  </property>
</Properties>
</file>